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benyaw/Downloads/"/>
    </mc:Choice>
  </mc:AlternateContent>
  <xr:revisionPtr revIDLastSave="0" documentId="8_{9FFFE07E-797B-DF40-82E7-80938FEFBEA0}" xr6:coauthVersionLast="47" xr6:coauthVersionMax="47" xr10:uidLastSave="{00000000-0000-0000-0000-000000000000}"/>
  <bookViews>
    <workbookView xWindow="35060" yWindow="640" windowWidth="28600" windowHeight="27840" xr2:uid="{00000000-000D-0000-FFFF-FFFF00000000}"/>
  </bookViews>
  <sheets>
    <sheet name="Buyout Calculator" sheetId="1" r:id="rId1"/>
  </sheets>
  <definedNames>
    <definedName name="_xlnm.Print_Area" localSheetId="0">'Buyout Calculator'!$B$2:$J$69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32" i="1"/>
  <c r="D55" i="1" s="1"/>
  <c r="C27" i="1"/>
  <c r="C26" i="1"/>
  <c r="G23" i="1"/>
  <c r="C17" i="1"/>
  <c r="C16" i="1"/>
  <c r="C39" i="1" s="1"/>
  <c r="C14" i="1"/>
  <c r="I13" i="1"/>
  <c r="I11" i="1"/>
  <c r="J15" i="1" l="1"/>
  <c r="C43" i="1"/>
  <c r="C46" i="1"/>
  <c r="C50" i="1" s="1"/>
  <c r="C51" i="1" s="1"/>
  <c r="C33" i="1"/>
  <c r="C36" i="1"/>
  <c r="C31" i="1" s="1"/>
  <c r="C53" i="1" s="1"/>
  <c r="C55" i="1" s="1"/>
  <c r="I39" i="1" l="1"/>
  <c r="C61" i="1"/>
  <c r="C44" i="1"/>
  <c r="C62" i="1" s="1"/>
  <c r="C66" i="1" l="1"/>
  <c r="I59" i="1" s="1"/>
  <c r="C64" i="1"/>
  <c r="I40" i="1"/>
  <c r="I34" i="1" s="1"/>
  <c r="I33" i="1"/>
</calcChain>
</file>

<file path=xl/sharedStrings.xml><?xml version="1.0" encoding="utf-8"?>
<sst xmlns="http://schemas.openxmlformats.org/spreadsheetml/2006/main" count="78" uniqueCount="75">
  <si>
    <t>THE EDGE SMB LEVERAGED BUYOUT CALCULATOR</t>
  </si>
  <si>
    <t>This is a proforma, change the orange fields for your own transaction.</t>
  </si>
  <si>
    <t>Identifier (Target Name):</t>
  </si>
  <si>
    <t>Company Identifier or Name</t>
  </si>
  <si>
    <t>Location:</t>
  </si>
  <si>
    <t>City, State</t>
  </si>
  <si>
    <t>Prepared for:</t>
  </si>
  <si>
    <t>Name</t>
  </si>
  <si>
    <t>TRANSACTION SUMMARY</t>
  </si>
  <si>
    <t>Asking Price</t>
  </si>
  <si>
    <t>Asking Price Multiple:</t>
  </si>
  <si>
    <t>Offer/Purchase Price:</t>
  </si>
  <si>
    <t>Offer/Purchase Difference from Asking:</t>
  </si>
  <si>
    <t>Estimated Working Capital:</t>
  </si>
  <si>
    <t>Months of Expenses you want to start with?</t>
  </si>
  <si>
    <t>Closing Fees (SBA):</t>
  </si>
  <si>
    <t>Typically about 2-3% of the loan amount:</t>
  </si>
  <si>
    <t>Total Acquisition Size:</t>
  </si>
  <si>
    <t xml:space="preserve">  Escrow Offered with Offer to Purchase</t>
  </si>
  <si>
    <t>Typically 1-3% of the transaction amount:</t>
  </si>
  <si>
    <t>Year Established:</t>
  </si>
  <si>
    <t>2000</t>
  </si>
  <si>
    <t># of Employees:</t>
  </si>
  <si>
    <t>Real Estate Included or Leased:</t>
  </si>
  <si>
    <t>Leased</t>
  </si>
  <si>
    <t>Monthly Lease:</t>
  </si>
  <si>
    <t>Furniture, Fixtures &amp; Equipment (FF&amp;E):</t>
  </si>
  <si>
    <t>Sq Feet:</t>
  </si>
  <si>
    <t>Inventory:</t>
  </si>
  <si>
    <t>Per Sq Ft Cost:</t>
  </si>
  <si>
    <t>Annual Revenue:</t>
  </si>
  <si>
    <t>Last full year annual revenue of target business</t>
  </si>
  <si>
    <t>Owner's Earnings (SDE):</t>
  </si>
  <si>
    <t>SDE or EBITDA of target business</t>
  </si>
  <si>
    <t>Earnings % of Revenue:</t>
  </si>
  <si>
    <t>Acquisition Multiple:</t>
  </si>
  <si>
    <t>Based on Purchase Price</t>
  </si>
  <si>
    <t>CAPITAL STACK</t>
  </si>
  <si>
    <t>Equity Injection  (Buyer Cash)</t>
  </si>
  <si>
    <t xml:space="preserve">    Cash Equity</t>
  </si>
  <si>
    <t>Typically 10% or more</t>
  </si>
  <si>
    <t xml:space="preserve">    Buyer 1 Equity Injection (Cash Invested)</t>
  </si>
  <si>
    <t>Minimum Equity Needed to get this deal done:</t>
  </si>
  <si>
    <t xml:space="preserve">    Buyer 1 Equity Injection (% of Acquisition Size)</t>
  </si>
  <si>
    <t>% of Total Acquisition:</t>
  </si>
  <si>
    <t xml:space="preserve">    Post Acquisition Buyer Compensation</t>
  </si>
  <si>
    <t>If number is lower than 10%, use 10%</t>
  </si>
  <si>
    <t xml:space="preserve">    Investor Equity Injection (Cash Invested)</t>
  </si>
  <si>
    <t xml:space="preserve">    Investor Equity Injection (% of Acquisition Size)</t>
  </si>
  <si>
    <t>SBA Loan Amount</t>
  </si>
  <si>
    <t>Max SBA/Bank Debt Supported:</t>
  </si>
  <si>
    <t xml:space="preserve">    SBA Loan (% of Acquisition Size)</t>
  </si>
  <si>
    <t xml:space="preserve">    Interest Rate</t>
  </si>
  <si>
    <t xml:space="preserve">    Amortization (Term in years)</t>
  </si>
  <si>
    <t xml:space="preserve">    SBA Loan Monthly Payment </t>
  </si>
  <si>
    <t xml:space="preserve">    SBA Loan Annual Debt Service</t>
  </si>
  <si>
    <t>Seller Note Amount</t>
  </si>
  <si>
    <t xml:space="preserve">    Note (% of Acquisition Size)</t>
  </si>
  <si>
    <t xml:space="preserve">    Seller Note Monthly Payment</t>
  </si>
  <si>
    <t xml:space="preserve">    Seller Note Annual Debt Service</t>
  </si>
  <si>
    <t>Total Acquisition Cost</t>
  </si>
  <si>
    <t>Balance</t>
  </si>
  <si>
    <t>Must be $0 (and 100%) or your capital stack is off.</t>
  </si>
  <si>
    <t>DEBT SERVICE COVERAGE &amp; CASH FLOW</t>
  </si>
  <si>
    <t>Cash Flow Available for Debt Service (EBITDA)</t>
  </si>
  <si>
    <t>Cash Investment ROI:</t>
  </si>
  <si>
    <t>Total Monthly Debt Service</t>
  </si>
  <si>
    <t>Total Annual Debt Service</t>
  </si>
  <si>
    <t>Debt Service Coverage (DSC)</t>
  </si>
  <si>
    <t>Target DSC:</t>
  </si>
  <si>
    <t>Total Cash Flow to Buyer after Debt Service</t>
  </si>
  <si>
    <t>Owner's Earnings minus Annual Debt Service</t>
  </si>
  <si>
    <t>www.thebuyersedge.club</t>
  </si>
  <si>
    <t>Listing Link:</t>
  </si>
  <si>
    <t>&lt;Insert Link&gt;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</si>
</sst>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m/d/yyyy"/>
    <numFmt numFmtId="166" formatCode="0.0"/>
    <numFmt numFmtId="167" formatCode="0.0%"/>
    <numFmt numFmtId="168" formatCode="&quot;$&quot;#,##0.00"/>
  </numFmts>
  <fonts count="22" x14ac:knownFonts="1">
    <font>
      <sz val="10"/>
      <color rgb="FF000000"/>
      <name val="Arial"/>
      <scheme val="minor"/>
    </font>
    <font>
      <sz val="10"/>
      <color theme="1"/>
      <name val="Poppins"/>
    </font>
    <font>
      <b/>
      <sz val="20"/>
      <color rgb="FF556A78"/>
      <name val="Poppins"/>
    </font>
    <font>
      <i/>
      <sz val="8"/>
      <color rgb="FFF37A52"/>
      <name val="Poppins"/>
    </font>
    <font>
      <b/>
      <sz val="10"/>
      <color theme="1"/>
      <name val="Poppins"/>
    </font>
    <font>
      <b/>
      <sz val="10"/>
      <color rgb="FFF37A52"/>
      <name val="Poppins"/>
    </font>
    <font>
      <b/>
      <sz val="10"/>
      <color rgb="FFFFFFFF"/>
      <name val="Poppins"/>
    </font>
    <font>
      <sz val="10"/>
      <color rgb="FFF37A52"/>
      <name val="Poppins"/>
    </font>
    <font>
      <i/>
      <sz val="10"/>
      <color theme="1"/>
      <name val="Poppins"/>
    </font>
    <font>
      <sz val="10"/>
      <color theme="1"/>
      <name val="Arial"/>
    </font>
    <font>
      <i/>
      <sz val="10"/>
      <color rgb="FFF37A52"/>
      <name val="Poppins"/>
    </font>
    <font>
      <i/>
      <sz val="10"/>
      <color rgb="FF666666"/>
      <name val="Poppins"/>
    </font>
    <font>
      <sz val="10"/>
      <color rgb="FFFFFFFF"/>
      <name val="Poppins"/>
    </font>
    <font>
      <i/>
      <sz val="10"/>
      <color rgb="FFFFFFFF"/>
      <name val="Poppins"/>
    </font>
    <font>
      <b/>
      <i/>
      <sz val="10"/>
      <color theme="1"/>
      <name val="Poppins"/>
    </font>
    <font>
      <i/>
      <sz val="10"/>
      <color theme="1"/>
      <name val="Arial"/>
      <scheme val="minor"/>
    </font>
    <font>
      <i/>
      <sz val="8"/>
      <color rgb="FF999999"/>
      <name val="Poppins"/>
    </font>
    <font>
      <b/>
      <i/>
      <sz val="10"/>
      <color rgb="FFFFFFFF"/>
      <name val="Poppins"/>
    </font>
    <font>
      <b/>
      <i/>
      <sz val="10"/>
      <color rgb="FFF37A52"/>
      <name val="Poppins"/>
    </font>
    <font>
      <sz val="10"/>
      <color theme="1"/>
      <name val="Arial"/>
      <scheme val="minor"/>
    </font>
    <font>
      <i/>
      <sz val="10"/>
      <color rgb="FF999999"/>
      <name val="Poppins"/>
    </font>
    <font>
      <b/>
      <sz val="10"/>
      <color rgb="FFDD825B"/>
      <name val="Poppins"/>
    </font>
  </fonts>
  <fills count="4">
    <fill>
      <patternFill patternType="none"/>
    </fill>
    <fill>
      <patternFill patternType="gray125"/>
    </fill>
    <fill>
      <patternFill patternType="solid">
        <fgColor rgb="FF556A78"/>
        <bgColor rgb="FF556A78"/>
      </patternFill>
    </fill>
    <fill>
      <patternFill patternType="solid">
        <fgColor rgb="FFECE9E5"/>
        <bgColor rgb="FFECE9E5"/>
      </patternFill>
    </fill>
  </fills>
  <borders count="10">
    <border>
      <left/>
      <right/>
      <top/>
      <bottom/>
      <diagonal/>
    </border>
    <border>
      <left style="thin">
        <color rgb="FF556A78"/>
      </left>
      <right/>
      <top style="thin">
        <color rgb="FF556A78"/>
      </top>
      <bottom/>
      <diagonal/>
    </border>
    <border>
      <left/>
      <right/>
      <top style="thin">
        <color rgb="FF556A78"/>
      </top>
      <bottom/>
      <diagonal/>
    </border>
    <border>
      <left/>
      <right style="thin">
        <color rgb="FF556A78"/>
      </right>
      <top style="thin">
        <color rgb="FF556A78"/>
      </top>
      <bottom/>
      <diagonal/>
    </border>
    <border>
      <left style="thin">
        <color rgb="FF556A78"/>
      </left>
      <right/>
      <top/>
      <bottom/>
      <diagonal/>
    </border>
    <border>
      <left/>
      <right style="thin">
        <color rgb="FF556A78"/>
      </right>
      <top/>
      <bottom/>
      <diagonal/>
    </border>
    <border>
      <left style="thin">
        <color rgb="FF556A78"/>
      </left>
      <right/>
      <top/>
      <bottom style="thin">
        <color rgb="FF556A78"/>
      </bottom>
      <diagonal/>
    </border>
    <border>
      <left/>
      <right/>
      <top/>
      <bottom style="thin">
        <color rgb="FF556A78"/>
      </bottom>
      <diagonal/>
    </border>
    <border>
      <left/>
      <right style="thin">
        <color rgb="FF556A78"/>
      </right>
      <top/>
      <bottom style="thin">
        <color rgb="FF556A78"/>
      </bottom>
      <diagonal/>
    </border>
    <border>
      <left style="thick">
        <color rgb="FF75A631"/>
      </left>
      <right style="thick">
        <color rgb="FF75A631"/>
      </right>
      <top style="thick">
        <color rgb="FF75A631"/>
      </top>
      <bottom style="thick">
        <color rgb="FF75A63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5" fontId="4" fillId="0" borderId="0" xfId="0" applyNumberFormat="1" applyFont="1"/>
    <xf numFmtId="0" fontId="6" fillId="2" borderId="0" xfId="0" applyFont="1" applyFill="1"/>
    <xf numFmtId="164" fontId="6" fillId="2" borderId="0" xfId="0" applyNumberFormat="1" applyFont="1" applyFill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166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8" fillId="0" borderId="0" xfId="0" applyNumberFormat="1" applyFont="1" applyAlignment="1">
      <alignment horizontal="left"/>
    </xf>
    <xf numFmtId="164" fontId="1" fillId="0" borderId="0" xfId="0" applyNumberFormat="1" applyFont="1"/>
    <xf numFmtId="164" fontId="8" fillId="0" borderId="0" xfId="0" applyNumberFormat="1" applyFont="1" applyAlignment="1">
      <alignment horizontal="left"/>
    </xf>
    <xf numFmtId="164" fontId="4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8" fillId="0" borderId="1" xfId="0" applyFont="1" applyBorder="1"/>
    <xf numFmtId="164" fontId="10" fillId="0" borderId="2" xfId="0" applyNumberFormat="1" applyFont="1" applyBorder="1"/>
    <xf numFmtId="0" fontId="8" fillId="0" borderId="4" xfId="0" applyFont="1" applyBorder="1"/>
    <xf numFmtId="3" fontId="10" fillId="0" borderId="0" xfId="0" applyNumberFormat="1" applyFont="1"/>
    <xf numFmtId="0" fontId="8" fillId="0" borderId="6" xfId="0" applyFont="1" applyBorder="1"/>
    <xf numFmtId="168" fontId="8" fillId="0" borderId="7" xfId="0" applyNumberFormat="1" applyFont="1" applyBorder="1"/>
    <xf numFmtId="168" fontId="8" fillId="0" borderId="8" xfId="0" applyNumberFormat="1" applyFont="1" applyBorder="1"/>
    <xf numFmtId="10" fontId="1" fillId="0" borderId="0" xfId="0" applyNumberFormat="1" applyFont="1"/>
    <xf numFmtId="166" fontId="4" fillId="0" borderId="0" xfId="0" applyNumberFormat="1" applyFont="1"/>
    <xf numFmtId="0" fontId="12" fillId="2" borderId="0" xfId="0" applyFont="1" applyFill="1"/>
    <xf numFmtId="0" fontId="13" fillId="2" borderId="0" xfId="0" applyFont="1" applyFill="1"/>
    <xf numFmtId="167" fontId="1" fillId="0" borderId="0" xfId="0" applyNumberFormat="1" applyFont="1"/>
    <xf numFmtId="0" fontId="4" fillId="3" borderId="0" xfId="0" applyFont="1" applyFill="1"/>
    <xf numFmtId="164" fontId="4" fillId="3" borderId="0" xfId="0" applyNumberFormat="1" applyFont="1" applyFill="1"/>
    <xf numFmtId="0" fontId="14" fillId="0" borderId="0" xfId="0" applyFont="1"/>
    <xf numFmtId="10" fontId="8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64" fontId="16" fillId="0" borderId="0" xfId="0" applyNumberFormat="1" applyFont="1"/>
    <xf numFmtId="167" fontId="16" fillId="0" borderId="0" xfId="0" applyNumberFormat="1" applyFont="1"/>
    <xf numFmtId="0" fontId="17" fillId="2" borderId="0" xfId="0" applyFont="1" applyFill="1"/>
    <xf numFmtId="10" fontId="8" fillId="0" borderId="0" xfId="0" applyNumberFormat="1" applyFont="1" applyAlignment="1">
      <alignment horizontal="right"/>
    </xf>
    <xf numFmtId="2" fontId="4" fillId="3" borderId="0" xfId="0" applyNumberFormat="1" applyFont="1" applyFill="1"/>
    <xf numFmtId="0" fontId="1" fillId="3" borderId="0" xfId="0" applyFont="1" applyFill="1"/>
    <xf numFmtId="0" fontId="14" fillId="3" borderId="0" xfId="0" applyFont="1" applyFill="1" applyAlignment="1">
      <alignment horizontal="left"/>
    </xf>
    <xf numFmtId="0" fontId="18" fillId="3" borderId="0" xfId="0" applyFont="1" applyFill="1"/>
    <xf numFmtId="0" fontId="14" fillId="3" borderId="0" xfId="0" applyFont="1" applyFill="1"/>
    <xf numFmtId="0" fontId="19" fillId="3" borderId="0" xfId="0" applyFont="1" applyFill="1"/>
    <xf numFmtId="0" fontId="8" fillId="3" borderId="0" xfId="0" applyFont="1" applyFill="1"/>
    <xf numFmtId="164" fontId="4" fillId="3" borderId="9" xfId="0" applyNumberFormat="1" applyFont="1" applyFill="1" applyBorder="1"/>
    <xf numFmtId="0" fontId="6" fillId="2" borderId="0" xfId="0" applyFont="1" applyFill="1" applyAlignment="1">
      <alignment horizontal="right"/>
    </xf>
    <xf numFmtId="0" fontId="20" fillId="0" borderId="0" xfId="0" applyFont="1"/>
    <xf numFmtId="164" fontId="5" fillId="0" borderId="0" xfId="0" applyNumberFormat="1" applyFont="1" applyProtection="1"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66" fontId="7" fillId="0" borderId="0" xfId="0" applyNumberFormat="1" applyFont="1" applyAlignment="1" applyProtection="1">
      <alignment horizontal="left"/>
      <protection locked="0"/>
    </xf>
    <xf numFmtId="167" fontId="10" fillId="0" borderId="0" xfId="0" applyNumberFormat="1" applyFont="1" applyAlignment="1" applyProtection="1">
      <alignment horizontal="left"/>
      <protection locked="0"/>
    </xf>
    <xf numFmtId="164" fontId="10" fillId="0" borderId="3" xfId="0" applyNumberFormat="1" applyFont="1" applyBorder="1" applyProtection="1">
      <protection locked="0"/>
    </xf>
    <xf numFmtId="3" fontId="10" fillId="0" borderId="5" xfId="0" applyNumberFormat="1" applyFont="1" applyBorder="1" applyProtection="1">
      <protection locked="0"/>
    </xf>
    <xf numFmtId="49" fontId="7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164" fontId="7" fillId="0" borderId="0" xfId="0" applyNumberFormat="1" applyFont="1" applyProtection="1">
      <protection locked="0"/>
    </xf>
    <xf numFmtId="10" fontId="7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2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8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771525</xdr:colOff>
      <xdr:row>1</xdr:row>
      <xdr:rowOff>28575</xdr:rowOff>
    </xdr:from>
    <xdr:ext cx="781050" cy="3333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68</xdr:row>
      <xdr:rowOff>38100</xdr:rowOff>
    </xdr:from>
    <xdr:ext cx="9391650" cy="196215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27"/>
  <sheetViews>
    <sheetView tabSelected="1" zoomScale="130" zoomScaleNormal="130" workbookViewId="0">
      <selection activeCell="C5" sqref="C5"/>
    </sheetView>
  </sheetViews>
  <sheetFormatPr baseColWidth="10" defaultColWidth="12.6640625" defaultRowHeight="15.75" customHeight="1" x14ac:dyDescent="0.15"/>
  <cols>
    <col min="1" max="1" width="4.1640625" customWidth="1"/>
    <col min="2" max="2" width="41.33203125" customWidth="1"/>
    <col min="3" max="3" width="13.5" customWidth="1"/>
    <col min="4" max="4" width="6.1640625" customWidth="1"/>
    <col min="5" max="5" width="9" customWidth="1"/>
    <col min="6" max="6" width="8.1640625" customWidth="1"/>
    <col min="7" max="7" width="11.83203125" customWidth="1"/>
    <col min="8" max="8" width="12.83203125" customWidth="1"/>
    <col min="9" max="9" width="10.6640625" customWidth="1"/>
    <col min="10" max="10" width="11" customWidth="1"/>
  </cols>
  <sheetData>
    <row r="1" spans="1:25" ht="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3" x14ac:dyDescent="0.4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x14ac:dyDescent="0.2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9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7.25" customHeight="1" x14ac:dyDescent="0.2">
      <c r="A5" s="1"/>
      <c r="B5" s="4" t="s">
        <v>2</v>
      </c>
      <c r="C5" s="54" t="s">
        <v>3</v>
      </c>
      <c r="D5" s="1"/>
      <c r="E5" s="1"/>
      <c r="F5" s="1"/>
      <c r="G5" s="1"/>
      <c r="H5" s="6"/>
      <c r="I5" s="6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7.25" customHeight="1" x14ac:dyDescent="0.2">
      <c r="A6" s="1"/>
      <c r="B6" s="4" t="s">
        <v>4</v>
      </c>
      <c r="C6" s="54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7.25" customHeight="1" x14ac:dyDescent="0.2">
      <c r="A7" s="1"/>
      <c r="B7" s="4" t="s">
        <v>6</v>
      </c>
      <c r="C7" s="54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9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2">
      <c r="A9" s="1"/>
      <c r="B9" s="7" t="s">
        <v>8</v>
      </c>
      <c r="C9" s="8"/>
      <c r="D9" s="8"/>
      <c r="E9" s="8"/>
      <c r="F9" s="8"/>
      <c r="G9" s="8"/>
      <c r="H9" s="8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7.5" customHeight="1" x14ac:dyDescent="0.2">
      <c r="A10" s="1"/>
      <c r="B10" s="1"/>
      <c r="C10" s="9"/>
      <c r="D10" s="1"/>
      <c r="E10" s="10"/>
      <c r="F10" s="10"/>
      <c r="G10" s="10"/>
      <c r="H10" s="10"/>
      <c r="I10" s="10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2">
      <c r="A11" s="1"/>
      <c r="B11" s="1" t="s">
        <v>9</v>
      </c>
      <c r="C11" s="55">
        <v>1100000</v>
      </c>
      <c r="D11" s="11"/>
      <c r="E11" s="1" t="s">
        <v>10</v>
      </c>
      <c r="I11" s="12">
        <f>C11/C25</f>
        <v>3.5483870967741935</v>
      </c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6" customHeight="1" x14ac:dyDescent="0.2">
      <c r="A12" s="1"/>
      <c r="B12" s="4"/>
      <c r="C12" s="5"/>
      <c r="D12" s="1"/>
      <c r="E12" s="10"/>
      <c r="F12" s="10"/>
      <c r="G12" s="10"/>
      <c r="H12" s="10"/>
      <c r="I12" s="13"/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2">
      <c r="A13" s="1"/>
      <c r="B13" s="4" t="s">
        <v>11</v>
      </c>
      <c r="C13" s="54">
        <v>1000000</v>
      </c>
      <c r="D13" s="1"/>
      <c r="E13" s="10" t="s">
        <v>12</v>
      </c>
      <c r="F13" s="11"/>
      <c r="G13" s="11"/>
      <c r="H13" s="11"/>
      <c r="I13" s="14">
        <f>(C11-C13)/-C11</f>
        <v>-9.0909090909090912E-2</v>
      </c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2">
      <c r="A14" s="1"/>
      <c r="B14" s="1" t="s">
        <v>13</v>
      </c>
      <c r="C14" s="15">
        <f>((C24-C25)/12)*I14</f>
        <v>167500</v>
      </c>
      <c r="D14" s="1"/>
      <c r="E14" s="10" t="s">
        <v>14</v>
      </c>
      <c r="F14" s="10"/>
      <c r="G14" s="10"/>
      <c r="H14" s="10"/>
      <c r="I14" s="56">
        <v>1.5</v>
      </c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2">
      <c r="A15" s="1"/>
      <c r="B15" s="1" t="s">
        <v>15</v>
      </c>
      <c r="C15" s="62">
        <v>20000</v>
      </c>
      <c r="D15" s="1"/>
      <c r="E15" s="10" t="s">
        <v>16</v>
      </c>
      <c r="F15" s="10"/>
      <c r="G15" s="10"/>
      <c r="H15" s="10"/>
      <c r="I15" s="57">
        <v>2.5000000000000001E-2</v>
      </c>
      <c r="J15" s="16">
        <f>C39*I15</f>
        <v>24492.1875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x14ac:dyDescent="0.2">
      <c r="A16" s="1"/>
      <c r="B16" s="4" t="s">
        <v>17</v>
      </c>
      <c r="C16" s="17">
        <f>SUM(C13:C15)</f>
        <v>1187500</v>
      </c>
      <c r="D16" s="1"/>
      <c r="E16" s="10"/>
      <c r="F16" s="10"/>
      <c r="G16" s="10"/>
      <c r="H16" s="10"/>
      <c r="I16" s="13"/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2">
      <c r="A17" s="1"/>
      <c r="B17" s="18" t="s">
        <v>18</v>
      </c>
      <c r="C17" s="19">
        <f>C13*I17</f>
        <v>15000</v>
      </c>
      <c r="D17" s="1"/>
      <c r="E17" s="10" t="s">
        <v>19</v>
      </c>
      <c r="F17" s="10"/>
      <c r="G17" s="10"/>
      <c r="H17" s="10"/>
      <c r="I17" s="57">
        <v>1.4999999999999999E-2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.5" customHeight="1" x14ac:dyDescent="0.2">
      <c r="A18" s="1"/>
      <c r="B18" s="1"/>
      <c r="C18" s="1"/>
      <c r="D18" s="1"/>
      <c r="E18" s="10"/>
      <c r="F18" s="10"/>
      <c r="G18" s="10"/>
      <c r="H18" s="10"/>
      <c r="I18" s="10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x14ac:dyDescent="0.2">
      <c r="A19" s="1"/>
      <c r="B19" s="1" t="s">
        <v>20</v>
      </c>
      <c r="C19" s="60" t="s">
        <v>21</v>
      </c>
      <c r="D19" s="1"/>
      <c r="E19" s="10"/>
      <c r="H19" s="10"/>
      <c r="I19" s="10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2">
      <c r="A20" s="1"/>
      <c r="B20" s="1" t="s">
        <v>22</v>
      </c>
      <c r="C20" s="61">
        <v>9</v>
      </c>
      <c r="D20" s="1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2">
      <c r="A21" s="1"/>
      <c r="B21" s="1" t="s">
        <v>23</v>
      </c>
      <c r="C21" s="55" t="s">
        <v>24</v>
      </c>
      <c r="D21" s="1"/>
      <c r="E21" s="20" t="s">
        <v>25</v>
      </c>
      <c r="F21" s="21"/>
      <c r="G21" s="58">
        <v>5000</v>
      </c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x14ac:dyDescent="0.2">
      <c r="A22" s="1"/>
      <c r="B22" s="1" t="s">
        <v>26</v>
      </c>
      <c r="C22" s="62">
        <v>200000</v>
      </c>
      <c r="D22" s="1"/>
      <c r="E22" s="22" t="s">
        <v>27</v>
      </c>
      <c r="F22" s="23"/>
      <c r="G22" s="59">
        <v>2500</v>
      </c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2">
      <c r="A23" s="1"/>
      <c r="B23" s="1" t="s">
        <v>28</v>
      </c>
      <c r="C23" s="62">
        <v>50000</v>
      </c>
      <c r="D23" s="1"/>
      <c r="E23" s="24" t="s">
        <v>29</v>
      </c>
      <c r="F23" s="25"/>
      <c r="G23" s="26">
        <f>(G21*12)/G22</f>
        <v>24</v>
      </c>
      <c r="H23" s="10"/>
      <c r="I23" s="10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x14ac:dyDescent="0.2">
      <c r="A24" s="1"/>
      <c r="B24" s="4" t="s">
        <v>30</v>
      </c>
      <c r="C24" s="54">
        <v>1650000</v>
      </c>
      <c r="D24" s="1"/>
      <c r="E24" s="10" t="s">
        <v>31</v>
      </c>
      <c r="F24" s="10"/>
      <c r="G24" s="10"/>
      <c r="H24" s="10"/>
      <c r="I24" s="10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2">
      <c r="A25" s="1"/>
      <c r="B25" s="4" t="s">
        <v>32</v>
      </c>
      <c r="C25" s="54">
        <v>310000</v>
      </c>
      <c r="D25" s="1"/>
      <c r="E25" s="10" t="s">
        <v>33</v>
      </c>
      <c r="F25" s="10"/>
      <c r="G25" s="10"/>
      <c r="H25" s="10"/>
      <c r="I25" s="10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2">
      <c r="A26" s="1"/>
      <c r="B26" s="1" t="s">
        <v>34</v>
      </c>
      <c r="C26" s="27">
        <f>C25/C24</f>
        <v>0.18787878787878787</v>
      </c>
      <c r="D26" s="1"/>
      <c r="E26" s="10"/>
      <c r="F26" s="10"/>
      <c r="G26" s="10"/>
      <c r="H26" s="10"/>
      <c r="I26" s="10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2">
      <c r="A27" s="1"/>
      <c r="B27" s="4" t="s">
        <v>35</v>
      </c>
      <c r="C27" s="28">
        <f>C13/C25</f>
        <v>3.225806451612903</v>
      </c>
      <c r="D27" s="1"/>
      <c r="E27" s="10" t="s">
        <v>36</v>
      </c>
      <c r="F27" s="10"/>
      <c r="G27" s="10"/>
      <c r="H27" s="10"/>
      <c r="I27" s="10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">
      <c r="A28" s="1"/>
      <c r="B28" s="1"/>
      <c r="C28" s="1"/>
      <c r="D28" s="1"/>
      <c r="E28" s="10"/>
      <c r="F28" s="10"/>
      <c r="G28" s="10"/>
      <c r="H28" s="10"/>
      <c r="I28" s="10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2">
      <c r="A29" s="1"/>
      <c r="B29" s="7" t="s">
        <v>37</v>
      </c>
      <c r="C29" s="29"/>
      <c r="D29" s="29"/>
      <c r="E29" s="30"/>
      <c r="F29" s="30"/>
      <c r="G29" s="30"/>
      <c r="H29" s="30"/>
      <c r="I29" s="30"/>
      <c r="J29" s="3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8.25" customHeight="1" x14ac:dyDescent="0.2">
      <c r="A30" s="1"/>
      <c r="B30" s="1"/>
      <c r="C30" s="31"/>
      <c r="D30" s="1"/>
      <c r="E30" s="10"/>
      <c r="F30" s="10"/>
      <c r="G30" s="10"/>
      <c r="H30" s="10"/>
      <c r="I30" s="10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2">
      <c r="A31" s="1"/>
      <c r="B31" s="32" t="s">
        <v>38</v>
      </c>
      <c r="C31" s="33">
        <f t="shared" ref="C31:C32" si="0">C36+C33</f>
        <v>118750</v>
      </c>
      <c r="D31" s="1"/>
      <c r="F31" s="10"/>
      <c r="G31" s="10"/>
      <c r="H31" s="10"/>
      <c r="I31" s="10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2">
      <c r="A32" s="1"/>
      <c r="B32" s="1" t="s">
        <v>39</v>
      </c>
      <c r="C32" s="31">
        <f t="shared" si="0"/>
        <v>0.1</v>
      </c>
      <c r="D32" s="1"/>
      <c r="E32" s="10" t="s">
        <v>40</v>
      </c>
      <c r="I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2">
      <c r="A33" s="1"/>
      <c r="B33" s="1" t="s">
        <v>41</v>
      </c>
      <c r="C33" s="15">
        <f>C16*C34</f>
        <v>118750</v>
      </c>
      <c r="D33" s="1"/>
      <c r="E33" s="34" t="s">
        <v>42</v>
      </c>
      <c r="I33" s="16">
        <f>C16-I39-C46</f>
        <v>115216.08523897233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2">
      <c r="A34" s="1"/>
      <c r="B34" s="1" t="s">
        <v>43</v>
      </c>
      <c r="C34" s="63">
        <v>0.1</v>
      </c>
      <c r="D34" s="1"/>
      <c r="F34" s="13" t="s">
        <v>44</v>
      </c>
      <c r="I34" s="35">
        <f>1-I40-C47</f>
        <v>9.7024071780187196E-2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2">
      <c r="A35" s="1"/>
      <c r="B35" s="1" t="s">
        <v>45</v>
      </c>
      <c r="C35" s="62">
        <v>60000</v>
      </c>
      <c r="D35" s="1"/>
      <c r="E35" s="10"/>
      <c r="F35" s="10" t="s">
        <v>46</v>
      </c>
      <c r="I35" s="3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2">
      <c r="A36" s="1"/>
      <c r="B36" s="1" t="s">
        <v>47</v>
      </c>
      <c r="C36" s="15">
        <f>C16*C37</f>
        <v>0</v>
      </c>
      <c r="D36" s="1"/>
      <c r="E36" s="10"/>
      <c r="I36" s="3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customHeight="1" x14ac:dyDescent="0.2">
      <c r="A37" s="1"/>
      <c r="B37" s="1" t="s">
        <v>48</v>
      </c>
      <c r="C37" s="63">
        <v>0</v>
      </c>
      <c r="D37" s="1"/>
      <c r="E37" s="10"/>
      <c r="I37" s="3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0.5" customHeight="1" x14ac:dyDescent="0.2">
      <c r="A38" s="1"/>
      <c r="B38" s="1"/>
      <c r="C38" s="1"/>
      <c r="D38" s="1"/>
      <c r="E38" s="10"/>
      <c r="F38" s="10"/>
      <c r="G38" s="10"/>
      <c r="H38" s="10"/>
      <c r="I38" s="13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2">
      <c r="A39" s="1"/>
      <c r="B39" s="32" t="s">
        <v>49</v>
      </c>
      <c r="C39" s="33">
        <f>C16*C40</f>
        <v>979687.5</v>
      </c>
      <c r="D39" s="1"/>
      <c r="E39" s="37" t="s">
        <v>50</v>
      </c>
      <c r="I39" s="16">
        <f>PV(C41/12,C42*12,((-C59/G64)/12)+C50,0)</f>
        <v>983221.41476102767</v>
      </c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2">
      <c r="A40" s="1"/>
      <c r="B40" s="1" t="s">
        <v>51</v>
      </c>
      <c r="C40" s="64">
        <v>0.82499999999999996</v>
      </c>
      <c r="D40" s="1"/>
      <c r="F40" s="13" t="s">
        <v>44</v>
      </c>
      <c r="I40" s="35">
        <f>I39/C16</f>
        <v>0.82797592821981281</v>
      </c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2">
      <c r="A41" s="1"/>
      <c r="B41" s="1" t="s">
        <v>52</v>
      </c>
      <c r="C41" s="63">
        <v>9.5000000000000001E-2</v>
      </c>
      <c r="D41" s="1"/>
      <c r="I41" s="3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2">
      <c r="A42" s="1"/>
      <c r="B42" s="1" t="s">
        <v>53</v>
      </c>
      <c r="C42" s="65">
        <v>10</v>
      </c>
      <c r="D42" s="1"/>
      <c r="E42" s="10"/>
      <c r="F42" s="10"/>
      <c r="G42" s="10"/>
      <c r="I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2">
      <c r="A43" s="1"/>
      <c r="B43" s="1" t="s">
        <v>54</v>
      </c>
      <c r="C43" s="15">
        <f>PMT(C41/12,C42*12,-C39,0)</f>
        <v>12676.916967282374</v>
      </c>
      <c r="D43" s="1"/>
      <c r="E43" s="10"/>
      <c r="F43" s="10"/>
      <c r="G43" s="10"/>
      <c r="I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2">
      <c r="A44" s="1"/>
      <c r="B44" s="1" t="s">
        <v>55</v>
      </c>
      <c r="C44" s="15">
        <f>C43*12</f>
        <v>152123.00360738847</v>
      </c>
      <c r="D44" s="1"/>
      <c r="I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6.75" customHeight="1" x14ac:dyDescent="0.2">
      <c r="A45" s="1"/>
      <c r="B45" s="1"/>
      <c r="C45" s="1"/>
      <c r="D45" s="1"/>
      <c r="E45" s="10"/>
      <c r="F45" s="10"/>
      <c r="G45" s="10"/>
      <c r="H45" s="10"/>
      <c r="I45" s="10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x14ac:dyDescent="0.2">
      <c r="A46" s="1"/>
      <c r="B46" s="32" t="s">
        <v>56</v>
      </c>
      <c r="C46" s="33">
        <f>C16*C47</f>
        <v>89062.5</v>
      </c>
      <c r="D46" s="1"/>
      <c r="E46" s="38"/>
      <c r="F46" s="10"/>
      <c r="G46" s="10"/>
      <c r="H46" s="10"/>
      <c r="I46" s="10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x14ac:dyDescent="0.2">
      <c r="A47" s="1"/>
      <c r="B47" s="1" t="s">
        <v>57</v>
      </c>
      <c r="C47" s="64">
        <v>7.4999999999999997E-2</v>
      </c>
      <c r="D47" s="1"/>
      <c r="E47" s="38"/>
      <c r="F47" s="10"/>
      <c r="G47" s="10"/>
      <c r="H47" s="10"/>
      <c r="I47" s="10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x14ac:dyDescent="0.2">
      <c r="A48" s="1"/>
      <c r="B48" s="1" t="s">
        <v>52</v>
      </c>
      <c r="C48" s="63">
        <v>0.06</v>
      </c>
      <c r="D48" s="1"/>
      <c r="E48" s="38"/>
      <c r="F48" s="10"/>
      <c r="G48" s="10"/>
      <c r="H48" s="10"/>
      <c r="I48" s="10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2">
      <c r="A49" s="1"/>
      <c r="B49" s="1" t="s">
        <v>53</v>
      </c>
      <c r="C49" s="65">
        <v>3</v>
      </c>
      <c r="D49" s="1"/>
      <c r="E49" s="10"/>
      <c r="F49" s="10"/>
      <c r="G49" s="10"/>
      <c r="H49" s="10"/>
      <c r="I49" s="10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2">
      <c r="A50" s="1"/>
      <c r="B50" s="1" t="s">
        <v>58</v>
      </c>
      <c r="C50" s="15">
        <f>PMT(C48/12,C49*12,-C46,0)</f>
        <v>2709.4538042791269</v>
      </c>
      <c r="D50" s="1"/>
      <c r="E50" s="10"/>
      <c r="F50" s="10"/>
      <c r="G50" s="10"/>
      <c r="H50" s="10"/>
      <c r="I50" s="10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2">
      <c r="A51" s="1"/>
      <c r="B51" s="1" t="s">
        <v>59</v>
      </c>
      <c r="C51" s="15">
        <f>C50*12</f>
        <v>32513.445651349524</v>
      </c>
      <c r="D51" s="1"/>
      <c r="E51" s="10"/>
      <c r="F51" s="10"/>
      <c r="G51" s="10"/>
      <c r="H51" s="10"/>
      <c r="I51" s="10"/>
      <c r="J51" s="1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6.75" customHeight="1" x14ac:dyDescent="0.2">
      <c r="A52" s="1"/>
      <c r="B52" s="1"/>
      <c r="C52" s="1"/>
      <c r="D52" s="1"/>
      <c r="E52" s="10"/>
      <c r="F52" s="10"/>
      <c r="G52" s="10"/>
      <c r="H52" s="10"/>
      <c r="I52" s="10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">
      <c r="A53" s="1"/>
      <c r="B53" s="32" t="s">
        <v>60</v>
      </c>
      <c r="C53" s="33">
        <f>C31+C39+C46</f>
        <v>1187500</v>
      </c>
      <c r="D53" s="1"/>
      <c r="E53" s="10"/>
      <c r="F53" s="10"/>
      <c r="G53" s="10"/>
      <c r="H53" s="10"/>
      <c r="I53" s="10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6.75" customHeight="1" x14ac:dyDescent="0.2">
      <c r="A54" s="1"/>
      <c r="B54" s="1"/>
      <c r="C54" s="1"/>
      <c r="D54" s="1"/>
      <c r="E54" s="10"/>
      <c r="F54" s="10"/>
      <c r="G54" s="10"/>
      <c r="H54" s="10"/>
      <c r="I54" s="10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0.5" customHeight="1" x14ac:dyDescent="0.2">
      <c r="A55" s="1"/>
      <c r="B55" s="39" t="s">
        <v>61</v>
      </c>
      <c r="C55" s="40">
        <f>C16-C53</f>
        <v>0</v>
      </c>
      <c r="D55" s="41">
        <f>C32+C40+C47</f>
        <v>0.99999999999999989</v>
      </c>
      <c r="E55" s="39" t="s">
        <v>62</v>
      </c>
      <c r="F55" s="39"/>
      <c r="G55" s="39"/>
      <c r="H55" s="10"/>
      <c r="I55" s="10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.25" customHeight="1" x14ac:dyDescent="0.2">
      <c r="A56" s="1"/>
      <c r="B56" s="1"/>
      <c r="C56" s="1"/>
      <c r="D56" s="1"/>
      <c r="E56" s="10"/>
      <c r="F56" s="10"/>
      <c r="G56" s="10"/>
      <c r="H56" s="10"/>
      <c r="I56" s="10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2">
      <c r="A57" s="1"/>
      <c r="B57" s="7" t="s">
        <v>63</v>
      </c>
      <c r="C57" s="7"/>
      <c r="D57" s="7"/>
      <c r="E57" s="42"/>
      <c r="F57" s="42"/>
      <c r="G57" s="42"/>
      <c r="H57" s="42"/>
      <c r="I57" s="42"/>
      <c r="J57" s="4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8.25" customHeight="1" x14ac:dyDescent="0.2">
      <c r="A58" s="1"/>
      <c r="B58" s="4"/>
      <c r="C58" s="4"/>
      <c r="D58" s="1"/>
      <c r="E58" s="10"/>
      <c r="F58" s="10"/>
      <c r="G58" s="10"/>
      <c r="H58" s="10"/>
      <c r="I58" s="10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2">
      <c r="A59" s="1"/>
      <c r="B59" s="4" t="s">
        <v>64</v>
      </c>
      <c r="C59" s="17">
        <f>C25-C35</f>
        <v>250000</v>
      </c>
      <c r="D59" s="1"/>
      <c r="E59" s="10"/>
      <c r="F59" s="10"/>
      <c r="G59" s="34" t="s">
        <v>65</v>
      </c>
      <c r="H59" s="11"/>
      <c r="I59" s="43">
        <f>C66/C31</f>
        <v>1.0556930588737854</v>
      </c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.5" customHeight="1" x14ac:dyDescent="0.2">
      <c r="A60" s="1"/>
      <c r="B60" s="1"/>
      <c r="C60" s="1"/>
      <c r="D60" s="1"/>
      <c r="E60" s="10"/>
      <c r="F60" s="10"/>
      <c r="G60" s="10"/>
      <c r="H60" s="10"/>
      <c r="I60" s="10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2">
      <c r="A61" s="1"/>
      <c r="B61" s="1" t="s">
        <v>66</v>
      </c>
      <c r="C61" s="15">
        <f t="shared" ref="C61:C62" si="1">C43+C50</f>
        <v>15386.3707715615</v>
      </c>
      <c r="D61" s="1"/>
      <c r="E61" s="10"/>
      <c r="F61" s="10"/>
      <c r="G61" s="10"/>
      <c r="H61" s="10"/>
      <c r="I61" s="10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2">
      <c r="A62" s="1"/>
      <c r="B62" s="1" t="s">
        <v>67</v>
      </c>
      <c r="C62" s="15">
        <f t="shared" si="1"/>
        <v>184636.44925873799</v>
      </c>
      <c r="D62" s="1"/>
      <c r="E62" s="10"/>
      <c r="F62" s="10"/>
      <c r="G62" s="10"/>
      <c r="H62" s="10"/>
      <c r="I62" s="10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9" customHeight="1" x14ac:dyDescent="0.2">
      <c r="A63" s="1"/>
      <c r="B63" s="1"/>
      <c r="C63" s="1"/>
      <c r="D63" s="1"/>
      <c r="E63" s="10"/>
      <c r="F63" s="10"/>
      <c r="G63" s="10"/>
      <c r="H63" s="10"/>
      <c r="I63" s="10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2">
      <c r="A64" s="1"/>
      <c r="B64" s="32" t="s">
        <v>68</v>
      </c>
      <c r="C64" s="44">
        <f>C59/C62</f>
        <v>1.3540121736725212</v>
      </c>
      <c r="D64" s="45"/>
      <c r="E64" s="46" t="s">
        <v>69</v>
      </c>
      <c r="F64" s="47"/>
      <c r="G64" s="48">
        <v>1.35</v>
      </c>
      <c r="H64" s="49"/>
      <c r="I64" s="50"/>
      <c r="J64" s="5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9.75" customHeight="1" x14ac:dyDescent="0.2">
      <c r="A65" s="1"/>
      <c r="B65" s="1"/>
      <c r="C65" s="1"/>
      <c r="D65" s="1"/>
      <c r="E65" s="10"/>
      <c r="F65" s="10"/>
      <c r="G65" s="10"/>
      <c r="H65" s="10"/>
      <c r="I65" s="10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2">
      <c r="A66" s="1"/>
      <c r="B66" s="32" t="s">
        <v>70</v>
      </c>
      <c r="C66" s="51">
        <f>C25-C62</f>
        <v>125363.55074126201</v>
      </c>
      <c r="D66" s="32"/>
      <c r="E66" s="50" t="s">
        <v>71</v>
      </c>
      <c r="F66" s="48"/>
      <c r="G66" s="48"/>
      <c r="H66" s="48"/>
      <c r="I66" s="48"/>
      <c r="J66" s="4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.5" customHeight="1" x14ac:dyDescent="0.2">
      <c r="A67" s="1"/>
      <c r="B67" s="1"/>
      <c r="C67" s="1"/>
      <c r="D67" s="1"/>
      <c r="E67" s="10"/>
      <c r="F67" s="10"/>
      <c r="G67" s="10"/>
      <c r="H67" s="10"/>
      <c r="I67" s="10"/>
      <c r="J67" s="1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2">
      <c r="A68" s="1"/>
      <c r="B68" s="7"/>
      <c r="C68" s="7"/>
      <c r="D68" s="7"/>
      <c r="E68" s="7"/>
      <c r="F68" s="7"/>
      <c r="G68" s="7"/>
      <c r="H68" s="52"/>
      <c r="I68" s="52"/>
      <c r="J68" s="52" t="s">
        <v>72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74.75" customHeight="1" x14ac:dyDescent="0.2">
      <c r="A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2">
      <c r="A70" s="1"/>
      <c r="H70" s="53"/>
      <c r="I70" s="53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2">
      <c r="A71" s="1"/>
      <c r="B71" s="4" t="s">
        <v>73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2">
      <c r="A72" s="1"/>
      <c r="B72" s="66" t="s">
        <v>74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x14ac:dyDescent="0.2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x14ac:dyDescent="0.2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2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x14ac:dyDescent="0.2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x14ac:dyDescent="0.2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</sheetData>
  <sheetProtection algorithmName="SHA-512" hashValue="35pEo07WTVe7TC+NCHQHAslA/EXE/rd4tjUg2VO+B0TK5ktZUsdXMSW63JBYyaEQQgpaPcG8eVSrcB1vLkGrxg==" saltValue="nDyQwB7aimahtU+8qee4/A==" spinCount="100000" sheet="1" objects="1" scenarios="1" selectLockedCells="1"/>
  <printOptions horizontalCentered="1"/>
  <pageMargins left="0.7" right="0.7" top="0.75" bottom="0.75" header="0" footer="0"/>
  <pageSetup scale="63" pageOrder="overThenDown" orientation="portrait" cellComments="atEnd"/>
  <ignoredErrors>
    <ignoredError sqref="C1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Buyout Calculator</vt:lpstr>
      <vt:lpstr>'Buyout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Engel</cp:lastModifiedBy>
  <dcterms:created xsi:type="dcterms:W3CDTF">2025-10-07T11:29:07Z</dcterms:created>
  <dcterms:modified xsi:type="dcterms:W3CDTF">2025-10-07T11:29:07Z</dcterms:modified>
</cp:coreProperties>
</file>